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40" windowWidth="23620" windowHeight="14880" activeTab="5"/>
  </bookViews>
  <sheets>
    <sheet name="Cover" sheetId="1" r:id="rId1"/>
    <sheet name="year 0" sheetId="2" r:id="rId2"/>
    <sheet name="years 0-2" sheetId="3" r:id="rId3"/>
    <sheet name="years 0-2 w risk" sheetId="4" r:id="rId4"/>
    <sheet name="parameters" sheetId="5" r:id="rId5"/>
    <sheet name="Rev" sheetId="6" r:id="rId6"/>
    <sheet name="engn" sheetId="7" r:id="rId7"/>
    <sheet name="sensitivities" sheetId="8" r:id="rId8"/>
  </sheets>
  <definedNames>
    <definedName name="d">'parameters'!$C$2</definedName>
    <definedName name="Deff">'parameters'!$C$4</definedName>
    <definedName name="g">'parameters'!$C$1</definedName>
    <definedName name="T">'parameters'!$C$3</definedName>
  </definedNames>
  <calcPr fullCalcOnLoad="1"/>
</workbook>
</file>

<file path=xl/sharedStrings.xml><?xml version="1.0" encoding="utf-8"?>
<sst xmlns="http://schemas.openxmlformats.org/spreadsheetml/2006/main" count="95" uniqueCount="50">
  <si>
    <t xml:space="preserve">                                </t>
  </si>
  <si>
    <t>Year 0 ($ in M)</t>
  </si>
  <si>
    <r>
      <t>Revenue (</t>
    </r>
    <r>
      <rPr>
        <sz val="12"/>
        <rFont val="Arial"/>
        <family val="2"/>
      </rPr>
      <t>R</t>
    </r>
    <r>
      <rPr>
        <sz val="12"/>
        <rFont val="Times New Roman"/>
        <family val="1"/>
      </rPr>
      <t>)</t>
    </r>
  </si>
  <si>
    <r>
      <t>Cost of Goods Sold (</t>
    </r>
    <r>
      <rPr>
        <sz val="12"/>
        <rFont val="Arial"/>
        <family val="2"/>
      </rPr>
      <t>COGS</t>
    </r>
    <r>
      <rPr>
        <sz val="12"/>
        <rFont val="Times New Roman"/>
        <family val="1"/>
      </rPr>
      <t>)</t>
    </r>
  </si>
  <si>
    <r>
      <t>Gross Margin (</t>
    </r>
    <r>
      <rPr>
        <sz val="12"/>
        <rFont val="Arial"/>
        <family val="2"/>
      </rPr>
      <t>GM</t>
    </r>
    <r>
      <rPr>
        <sz val="12"/>
        <rFont val="Times New Roman"/>
        <family val="1"/>
      </rPr>
      <t>)</t>
    </r>
  </si>
  <si>
    <r>
      <t>Engineering (</t>
    </r>
    <r>
      <rPr>
        <sz val="12"/>
        <rFont val="Arial"/>
        <family val="2"/>
      </rPr>
      <t>E</t>
    </r>
    <r>
      <rPr>
        <sz val="12"/>
        <rFont val="Times New Roman"/>
        <family val="1"/>
      </rPr>
      <t>)</t>
    </r>
  </si>
  <si>
    <r>
      <t>SM&amp;A (</t>
    </r>
    <r>
      <rPr>
        <sz val="12"/>
        <rFont val="Arial"/>
        <family val="2"/>
      </rPr>
      <t>SMA</t>
    </r>
    <r>
      <rPr>
        <sz val="12"/>
        <rFont val="Times New Roman"/>
        <family val="1"/>
      </rPr>
      <t>)</t>
    </r>
  </si>
  <si>
    <r>
      <t>Profit from Operations (</t>
    </r>
    <r>
      <rPr>
        <sz val="12"/>
        <rFont val="Arial"/>
        <family val="2"/>
      </rPr>
      <t>PFO</t>
    </r>
    <r>
      <rPr>
        <sz val="12"/>
        <rFont val="Times New Roman"/>
        <family val="1"/>
      </rPr>
      <t>)</t>
    </r>
  </si>
  <si>
    <t>Engn research (ER)</t>
  </si>
  <si>
    <t>Engn development (ED)</t>
  </si>
  <si>
    <t>Engn sustaining (ES)</t>
  </si>
  <si>
    <t>growth</t>
  </si>
  <si>
    <t>g</t>
  </si>
  <si>
    <t>risk</t>
  </si>
  <si>
    <t>d</t>
  </si>
  <si>
    <t>Year 1 ($ in M)</t>
  </si>
  <si>
    <t>Year 2 ($ in M)</t>
  </si>
  <si>
    <t>*without risk discount*</t>
  </si>
  <si>
    <t>riskless</t>
  </si>
  <si>
    <t>growth rate</t>
  </si>
  <si>
    <t>risk premium</t>
  </si>
  <si>
    <t>delay</t>
  </si>
  <si>
    <t>T</t>
  </si>
  <si>
    <t>revenue</t>
  </si>
  <si>
    <t>COGS</t>
  </si>
  <si>
    <t>gross margin</t>
  </si>
  <si>
    <t>engineering</t>
  </si>
  <si>
    <t>dev engn</t>
  </si>
  <si>
    <t>SM&amp;A</t>
  </si>
  <si>
    <t>PFO</t>
  </si>
  <si>
    <t>revenue(T)</t>
  </si>
  <si>
    <t>PFO(T)</t>
  </si>
  <si>
    <t>development/total engineering</t>
  </si>
  <si>
    <t>Deff</t>
  </si>
  <si>
    <t>R(T)/Ed(0)</t>
  </si>
  <si>
    <t>PFO(T)/ED(0)</t>
  </si>
  <si>
    <t>without risk</t>
  </si>
  <si>
    <t>with risk</t>
  </si>
  <si>
    <t>this is really the "discount rate"</t>
  </si>
  <si>
    <t>yrs</t>
  </si>
  <si>
    <t>per year</t>
  </si>
  <si>
    <t>this % can get very low if products are not high quality when shipped</t>
  </si>
  <si>
    <t>ROI</t>
  </si>
  <si>
    <t>PFO(2)/ED(0)</t>
  </si>
  <si>
    <t>R(T)/ED(0)</t>
  </si>
  <si>
    <t>R(2)/ED(0)</t>
  </si>
  <si>
    <t>This worksheet is © Lance A. Glasser 2006</t>
  </si>
  <si>
    <t>All rights reserved</t>
  </si>
  <si>
    <t>*with risk discount*</t>
  </si>
  <si>
    <t>quarter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</si>
</sst>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_);[Red]\(&quot;$&quot;#,##0.0\)"/>
    <numFmt numFmtId="169" formatCode="0.0000"/>
    <numFmt numFmtId="170" formatCode="0.000"/>
    <numFmt numFmtId="171" formatCode="0.0"/>
    <numFmt numFmtId="172" formatCode="0.00000000000000%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Verdana"/>
      <family val="0"/>
    </font>
    <font>
      <b/>
      <sz val="12"/>
      <name val="Verdana"/>
      <family val="0"/>
    </font>
    <font>
      <b/>
      <sz val="10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6" fontId="4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6" fillId="0" borderId="0" xfId="0" applyNumberFormat="1" applyFont="1" applyAlignment="1">
      <alignment/>
    </xf>
    <xf numFmtId="9" fontId="6" fillId="0" borderId="1" xfId="0" applyNumberFormat="1" applyFont="1" applyBorder="1" applyAlignment="1">
      <alignment/>
    </xf>
    <xf numFmtId="9" fontId="6" fillId="0" borderId="2" xfId="0" applyNumberFormat="1" applyFont="1" applyBorder="1" applyAlignment="1">
      <alignment/>
    </xf>
    <xf numFmtId="6" fontId="4" fillId="0" borderId="2" xfId="0" applyNumberFormat="1" applyFont="1" applyBorder="1" applyAlignment="1">
      <alignment/>
    </xf>
    <xf numFmtId="6" fontId="4" fillId="0" borderId="1" xfId="0" applyNumberFormat="1" applyFont="1" applyBorder="1" applyAlignment="1">
      <alignment/>
    </xf>
    <xf numFmtId="168" fontId="6" fillId="0" borderId="0" xfId="0" applyNumberFormat="1" applyFont="1" applyAlignment="1">
      <alignment/>
    </xf>
    <xf numFmtId="9" fontId="6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168" fontId="4" fillId="0" borderId="2" xfId="0" applyNumberFormat="1" applyFont="1" applyBorder="1" applyAlignment="1">
      <alignment/>
    </xf>
    <xf numFmtId="168" fontId="6" fillId="2" borderId="0" xfId="0" applyNumberFormat="1" applyFont="1" applyFill="1" applyAlignment="1">
      <alignment/>
    </xf>
    <xf numFmtId="6" fontId="4" fillId="3" borderId="0" xfId="0" applyNumberFormat="1" applyFont="1" applyFill="1" applyAlignment="1">
      <alignment/>
    </xf>
    <xf numFmtId="171" fontId="0" fillId="0" borderId="0" xfId="0" applyNumberFormat="1" applyAlignment="1">
      <alignment/>
    </xf>
    <xf numFmtId="0" fontId="7" fillId="0" borderId="0" xfId="0" applyFont="1" applyAlignment="1">
      <alignment/>
    </xf>
    <xf numFmtId="9" fontId="0" fillId="0" borderId="0" xfId="21" applyAlignment="1">
      <alignment/>
    </xf>
    <xf numFmtId="9" fontId="0" fillId="0" borderId="0" xfId="21" applyAlignment="1">
      <alignment/>
    </xf>
    <xf numFmtId="0" fontId="4" fillId="0" borderId="1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Revenue and Expenses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25"/>
          <c:w val="0.823"/>
          <c:h val="0.83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engn!$B$3</c:f>
              <c:strCache>
                <c:ptCount val="1"/>
                <c:pt idx="0">
                  <c:v>engineering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engn!$A$4:$A$25</c:f>
              <c:numCach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engn!$B$4:$B$25</c:f>
              <c:numCache>
                <c:ptCount val="22"/>
                <c:pt idx="0">
                  <c:v>-1</c:v>
                </c:pt>
                <c:pt idx="1">
                  <c:v>-2</c:v>
                </c:pt>
                <c:pt idx="2">
                  <c:v>-4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-7</c:v>
                </c:pt>
                <c:pt idx="7">
                  <c:v>-3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engn!$C$3</c:f>
              <c:strCache>
                <c:ptCount val="1"/>
                <c:pt idx="0">
                  <c:v>revenue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engn!$C$4:$C$25</c:f>
              <c:numCache>
                <c:ptCount val="22"/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40</c:v>
                </c:pt>
                <c:pt idx="10">
                  <c:v>55</c:v>
                </c:pt>
                <c:pt idx="11">
                  <c:v>90</c:v>
                </c:pt>
                <c:pt idx="12">
                  <c:v>85</c:v>
                </c:pt>
                <c:pt idx="13">
                  <c:v>60</c:v>
                </c:pt>
                <c:pt idx="14">
                  <c:v>50</c:v>
                </c:pt>
                <c:pt idx="15">
                  <c:v>45</c:v>
                </c:pt>
                <c:pt idx="16">
                  <c:v>35</c:v>
                </c:pt>
                <c:pt idx="17">
                  <c:v>30</c:v>
                </c:pt>
                <c:pt idx="18">
                  <c:v>20</c:v>
                </c:pt>
                <c:pt idx="19">
                  <c:v>20</c:v>
                </c:pt>
                <c:pt idx="20">
                  <c:v>10</c:v>
                </c:pt>
              </c:numCache>
            </c:numRef>
          </c:val>
        </c:ser>
        <c:overlap val="100"/>
        <c:axId val="20208095"/>
        <c:axId val="47655128"/>
      </c:barChart>
      <c:catAx>
        <c:axId val="20208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Quarters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655128"/>
        <c:crosses val="autoZero"/>
        <c:auto val="1"/>
        <c:lblOffset val="100"/>
        <c:noMultiLvlLbl val="0"/>
      </c:catAx>
      <c:valAx>
        <c:axId val="47655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208095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875"/>
          <c:y val="0.2825"/>
          <c:w val="0.126"/>
          <c:h val="0.07025"/>
        </c:manualLayout>
      </c:layout>
      <c:overlay val="0"/>
      <c:spPr>
        <a:ln w="3175">
          <a:noFill/>
        </a:ln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6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zoomScale="150" zoomScaleNormal="150" workbookViewId="0" topLeftCell="A1">
      <selection activeCell="C30" sqref="C30"/>
    </sheetView>
  </sheetViews>
  <sheetFormatPr defaultColWidth="11.421875" defaultRowHeight="12.75"/>
  <cols>
    <col min="1" max="16384" width="8.8515625" style="0" customWidth="1"/>
  </cols>
  <sheetData>
    <row r="1" ht="12">
      <c r="A1" t="s">
        <v>46</v>
      </c>
    </row>
    <row r="2" ht="12">
      <c r="A2" t="s">
        <v>47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D13"/>
  <sheetViews>
    <sheetView workbookViewId="0" topLeftCell="A4">
      <selection activeCell="C11" sqref="C11"/>
    </sheetView>
  </sheetViews>
  <sheetFormatPr defaultColWidth="11.421875" defaultRowHeight="12.75"/>
  <cols>
    <col min="1" max="1" width="8.7109375" style="0" customWidth="1"/>
    <col min="2" max="2" width="24.8515625" style="0" customWidth="1"/>
    <col min="3" max="3" width="15.140625" style="0" customWidth="1"/>
    <col min="4" max="4" width="9.8515625" style="0" customWidth="1"/>
    <col min="5" max="16384" width="8.8515625" style="0" customWidth="1"/>
  </cols>
  <sheetData>
    <row r="4" spans="1:4" ht="15">
      <c r="A4" s="1" t="s">
        <v>0</v>
      </c>
      <c r="B4" s="1"/>
      <c r="C4" s="19" t="s">
        <v>1</v>
      </c>
      <c r="D4" s="19"/>
    </row>
    <row r="5" spans="1:4" ht="15">
      <c r="A5" s="1" t="s">
        <v>2</v>
      </c>
      <c r="B5" s="1"/>
      <c r="C5" s="2">
        <v>150</v>
      </c>
      <c r="D5" s="4">
        <v>1</v>
      </c>
    </row>
    <row r="6" spans="1:4" ht="15">
      <c r="A6" s="1" t="s">
        <v>3</v>
      </c>
      <c r="B6" s="1"/>
      <c r="C6" s="8">
        <v>65</v>
      </c>
      <c r="D6" s="5">
        <f>C6/C5</f>
        <v>0.43333333333333335</v>
      </c>
    </row>
    <row r="7" spans="1:4" ht="15">
      <c r="A7" s="1" t="s">
        <v>4</v>
      </c>
      <c r="B7" s="1"/>
      <c r="C7" s="2">
        <f>C5-C6</f>
        <v>85</v>
      </c>
      <c r="D7" s="4">
        <f>C7/C5</f>
        <v>0.5666666666666667</v>
      </c>
    </row>
    <row r="8" spans="1:4" ht="15">
      <c r="A8" s="1" t="s">
        <v>5</v>
      </c>
      <c r="B8" s="1"/>
      <c r="C8" s="8">
        <f>SUM(C9:C11)</f>
        <v>24</v>
      </c>
      <c r="D8" s="5">
        <f>C8/C5</f>
        <v>0.16</v>
      </c>
    </row>
    <row r="9" spans="2:4" ht="15">
      <c r="B9" s="1" t="s">
        <v>8</v>
      </c>
      <c r="C9" s="9">
        <v>2.4</v>
      </c>
      <c r="D9" s="10">
        <f>C9/C5</f>
        <v>0.016</v>
      </c>
    </row>
    <row r="10" spans="2:4" ht="15">
      <c r="B10" s="1" t="s">
        <v>9</v>
      </c>
      <c r="C10" s="9">
        <v>18</v>
      </c>
      <c r="D10" s="10">
        <f>C10/C5</f>
        <v>0.12</v>
      </c>
    </row>
    <row r="11" spans="2:4" ht="15">
      <c r="B11" s="1" t="s">
        <v>10</v>
      </c>
      <c r="C11" s="9">
        <v>3.6</v>
      </c>
      <c r="D11" s="10">
        <f>C11/C5</f>
        <v>0.024</v>
      </c>
    </row>
    <row r="12" spans="1:4" ht="15.75" thickBot="1">
      <c r="A12" s="1" t="s">
        <v>6</v>
      </c>
      <c r="B12" s="1"/>
      <c r="C12" s="7">
        <v>22</v>
      </c>
      <c r="D12" s="6">
        <f>C12/C5</f>
        <v>0.14666666666666667</v>
      </c>
    </row>
    <row r="13" spans="1:4" ht="15.75" thickTop="1">
      <c r="A13" s="1" t="s">
        <v>7</v>
      </c>
      <c r="B13" s="1"/>
      <c r="C13" s="2">
        <f>C7-C8-C12</f>
        <v>39</v>
      </c>
      <c r="D13" s="4">
        <f>C13/C5</f>
        <v>0.26</v>
      </c>
    </row>
  </sheetData>
  <mergeCells count="1">
    <mergeCell ref="C4:D4"/>
  </mergeCells>
  <printOptions/>
  <pageMargins left="0.75" right="0.75" top="1" bottom="1" header="0.5" footer="0.5"/>
  <pageSetup orientation="portrait"/>
  <ignoredErrors>
    <ignoredError sqref="C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="150" zoomScaleNormal="150" workbookViewId="0" topLeftCell="A1">
      <selection activeCell="D20" sqref="D20"/>
    </sheetView>
  </sheetViews>
  <sheetFormatPr defaultColWidth="11.421875" defaultRowHeight="12.75"/>
  <cols>
    <col min="1" max="1" width="10.00390625" style="0" customWidth="1"/>
    <col min="2" max="2" width="22.421875" style="0" customWidth="1"/>
    <col min="3" max="4" width="8.8515625" style="0" customWidth="1"/>
    <col min="5" max="5" width="2.8515625" style="0" customWidth="1"/>
    <col min="6" max="7" width="8.8515625" style="0" customWidth="1"/>
    <col min="8" max="8" width="3.28125" style="0" customWidth="1"/>
    <col min="9" max="16384" width="8.8515625" style="0" customWidth="1"/>
  </cols>
  <sheetData>
    <row r="1" spans="1:10" ht="15">
      <c r="A1" s="16" t="s">
        <v>17</v>
      </c>
      <c r="B1" s="16"/>
      <c r="C1" s="19" t="s">
        <v>1</v>
      </c>
      <c r="D1" s="19"/>
      <c r="F1" s="19" t="s">
        <v>15</v>
      </c>
      <c r="G1" s="19"/>
      <c r="I1" s="19" t="s">
        <v>16</v>
      </c>
      <c r="J1" s="19"/>
    </row>
    <row r="2" spans="1:10" ht="15">
      <c r="A2" s="1" t="s">
        <v>2</v>
      </c>
      <c r="B2" s="1"/>
      <c r="C2" s="2">
        <f>'year 0'!C5</f>
        <v>150</v>
      </c>
      <c r="D2" s="4">
        <v>1</v>
      </c>
      <c r="F2" s="2">
        <f>C2*(1+g)</f>
        <v>165</v>
      </c>
      <c r="G2" s="4">
        <v>1</v>
      </c>
      <c r="I2" s="14">
        <f>F2*(1+g)</f>
        <v>181.50000000000003</v>
      </c>
      <c r="J2" s="4">
        <v>1</v>
      </c>
    </row>
    <row r="3" spans="1:10" ht="15">
      <c r="A3" s="1" t="s">
        <v>3</v>
      </c>
      <c r="B3" s="1"/>
      <c r="C3" s="8">
        <f>'year 0'!C6</f>
        <v>65</v>
      </c>
      <c r="D3" s="5">
        <f>C3/C2</f>
        <v>0.43333333333333335</v>
      </c>
      <c r="F3" s="8">
        <f>C3*(1+g)</f>
        <v>71.5</v>
      </c>
      <c r="G3" s="5">
        <f>F3/F2</f>
        <v>0.43333333333333335</v>
      </c>
      <c r="I3" s="8">
        <f>F3*(1+g)</f>
        <v>78.65</v>
      </c>
      <c r="J3" s="5">
        <f>I3/I2</f>
        <v>0.4333333333333333</v>
      </c>
    </row>
    <row r="4" spans="1:10" ht="15">
      <c r="A4" s="1" t="s">
        <v>4</v>
      </c>
      <c r="B4" s="1"/>
      <c r="C4" s="2">
        <f>'year 0'!C7</f>
        <v>85</v>
      </c>
      <c r="D4" s="4">
        <f>C4/C2</f>
        <v>0.5666666666666667</v>
      </c>
      <c r="F4" s="2">
        <f>F2-F3</f>
        <v>93.5</v>
      </c>
      <c r="G4" s="4">
        <f>F4/F2</f>
        <v>0.5666666666666667</v>
      </c>
      <c r="I4" s="2">
        <f>I2-I3</f>
        <v>102.85000000000002</v>
      </c>
      <c r="J4" s="4">
        <f>I4/I2</f>
        <v>0.5666666666666667</v>
      </c>
    </row>
    <row r="5" spans="1:10" ht="15">
      <c r="A5" s="1" t="s">
        <v>5</v>
      </c>
      <c r="B5" s="1"/>
      <c r="C5" s="8">
        <f>'year 0'!C8</f>
        <v>24</v>
      </c>
      <c r="D5" s="5">
        <f>C5/C2</f>
        <v>0.16</v>
      </c>
      <c r="F5" s="8">
        <f>SUM(F6:F8)</f>
        <v>26.400000000000002</v>
      </c>
      <c r="G5" s="5">
        <f>F5/F2</f>
        <v>0.16</v>
      </c>
      <c r="I5" s="8">
        <f>SUM(I6:I8)</f>
        <v>29.040000000000003</v>
      </c>
      <c r="J5" s="5">
        <f>I5/I2</f>
        <v>0.16</v>
      </c>
    </row>
    <row r="6" spans="2:10" ht="15">
      <c r="B6" s="1" t="s">
        <v>8</v>
      </c>
      <c r="C6" s="9">
        <f>'year 0'!C9</f>
        <v>2.4</v>
      </c>
      <c r="D6" s="10">
        <f>C6/C2</f>
        <v>0.016</v>
      </c>
      <c r="F6" s="9">
        <f>C6*(1+g)</f>
        <v>2.64</v>
      </c>
      <c r="G6" s="10">
        <f>F6/F2</f>
        <v>0.016</v>
      </c>
      <c r="I6" s="9">
        <f>F6*(1+g)</f>
        <v>2.9040000000000004</v>
      </c>
      <c r="J6" s="10">
        <f>I6/I2</f>
        <v>0.016</v>
      </c>
    </row>
    <row r="7" spans="2:10" ht="15">
      <c r="B7" s="1" t="s">
        <v>9</v>
      </c>
      <c r="C7" s="13">
        <f>'year 0'!C10</f>
        <v>18</v>
      </c>
      <c r="D7" s="10">
        <f>C7/C2</f>
        <v>0.12</v>
      </c>
      <c r="F7" s="9">
        <f>C7*(1+g)</f>
        <v>19.8</v>
      </c>
      <c r="G7" s="10">
        <f>F7/F2</f>
        <v>0.12000000000000001</v>
      </c>
      <c r="I7" s="9">
        <f>F7*(1+g)</f>
        <v>21.78</v>
      </c>
      <c r="J7" s="10">
        <f>I7/I2</f>
        <v>0.11999999999999998</v>
      </c>
    </row>
    <row r="8" spans="2:10" ht="15">
      <c r="B8" s="1" t="s">
        <v>10</v>
      </c>
      <c r="C8" s="9">
        <f>'year 0'!C11</f>
        <v>3.6</v>
      </c>
      <c r="D8" s="10">
        <f>C8/C2</f>
        <v>0.024</v>
      </c>
      <c r="F8" s="9">
        <f>C8*(1+g)</f>
        <v>3.9600000000000004</v>
      </c>
      <c r="G8" s="10">
        <f>F8/F2</f>
        <v>0.024000000000000004</v>
      </c>
      <c r="I8" s="9">
        <f>F8*(1+g)</f>
        <v>4.356000000000001</v>
      </c>
      <c r="J8" s="10">
        <f>I8/I2</f>
        <v>0.024</v>
      </c>
    </row>
    <row r="9" spans="1:10" ht="15.75" thickBot="1">
      <c r="A9" s="1" t="s">
        <v>6</v>
      </c>
      <c r="B9" s="1"/>
      <c r="C9" s="7">
        <f>'year 0'!C12</f>
        <v>22</v>
      </c>
      <c r="D9" s="6">
        <f>C9/C2</f>
        <v>0.14666666666666667</v>
      </c>
      <c r="F9" s="12">
        <f>C9*(1+g)</f>
        <v>24.200000000000003</v>
      </c>
      <c r="G9" s="6">
        <f>F9/F2</f>
        <v>0.1466666666666667</v>
      </c>
      <c r="I9" s="12">
        <f>F9*(1+g)</f>
        <v>26.620000000000005</v>
      </c>
      <c r="J9" s="6">
        <f>I9/I2</f>
        <v>0.14666666666666667</v>
      </c>
    </row>
    <row r="10" spans="1:10" ht="15.75" thickTop="1">
      <c r="A10" s="1" t="s">
        <v>7</v>
      </c>
      <c r="B10" s="1"/>
      <c r="C10" s="2">
        <f>'year 0'!C13</f>
        <v>39</v>
      </c>
      <c r="D10" s="4">
        <f>C10/C2</f>
        <v>0.26</v>
      </c>
      <c r="F10" s="2">
        <f>F4-F5-F9</f>
        <v>42.89999999999999</v>
      </c>
      <c r="G10" s="4">
        <f>F10/F2</f>
        <v>0.25999999999999995</v>
      </c>
      <c r="I10" s="14">
        <f>I4-I5-I9</f>
        <v>47.19000000000001</v>
      </c>
      <c r="J10" s="4">
        <f>I10/I2</f>
        <v>0.26</v>
      </c>
    </row>
    <row r="13" ht="12">
      <c r="A13" t="s">
        <v>18</v>
      </c>
    </row>
    <row r="14" spans="2:3" ht="12">
      <c r="B14" t="s">
        <v>45</v>
      </c>
      <c r="C14" s="15">
        <f>I2/C7</f>
        <v>10.083333333333336</v>
      </c>
    </row>
    <row r="15" spans="2:3" ht="12">
      <c r="B15" t="s">
        <v>43</v>
      </c>
      <c r="C15" s="15">
        <f>I10/C7</f>
        <v>2.6216666666666675</v>
      </c>
    </row>
    <row r="16" spans="2:3" ht="12">
      <c r="B16" t="s">
        <v>19</v>
      </c>
      <c r="C16" s="17">
        <f>g</f>
        <v>0.1</v>
      </c>
    </row>
  </sheetData>
  <mergeCells count="3">
    <mergeCell ref="C1:D1"/>
    <mergeCell ref="F1:G1"/>
    <mergeCell ref="I1:J1"/>
  </mergeCell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="150" zoomScaleNormal="150" workbookViewId="0" topLeftCell="A1">
      <selection activeCell="G29" sqref="G29"/>
    </sheetView>
  </sheetViews>
  <sheetFormatPr defaultColWidth="11.421875" defaultRowHeight="12.75"/>
  <cols>
    <col min="1" max="1" width="4.8515625" style="0" customWidth="1"/>
    <col min="2" max="2" width="22.421875" style="0" customWidth="1"/>
    <col min="3" max="3" width="8.8515625" style="0" customWidth="1"/>
    <col min="4" max="4" width="6.7109375" style="0" customWidth="1"/>
    <col min="5" max="5" width="2.8515625" style="0" customWidth="1"/>
    <col min="6" max="6" width="8.8515625" style="0" customWidth="1"/>
    <col min="7" max="7" width="7.00390625" style="0" customWidth="1"/>
    <col min="8" max="8" width="3.28125" style="0" customWidth="1"/>
    <col min="9" max="9" width="8.8515625" style="0" customWidth="1"/>
    <col min="10" max="10" width="8.00390625" style="0" customWidth="1"/>
    <col min="11" max="16384" width="8.8515625" style="0" customWidth="1"/>
  </cols>
  <sheetData>
    <row r="1" spans="1:10" ht="15">
      <c r="A1" s="16" t="s">
        <v>48</v>
      </c>
      <c r="B1" s="16"/>
      <c r="C1" s="19" t="s">
        <v>1</v>
      </c>
      <c r="D1" s="19"/>
      <c r="F1" s="19" t="s">
        <v>15</v>
      </c>
      <c r="G1" s="19"/>
      <c r="I1" s="19" t="s">
        <v>16</v>
      </c>
      <c r="J1" s="19"/>
    </row>
    <row r="2" spans="1:10" ht="15">
      <c r="A2" s="1" t="s">
        <v>2</v>
      </c>
      <c r="B2" s="1"/>
      <c r="C2" s="2">
        <f>'year 0'!C5</f>
        <v>150</v>
      </c>
      <c r="D2" s="4">
        <v>1</v>
      </c>
      <c r="F2" s="2">
        <f>C2*(1+g)</f>
        <v>165</v>
      </c>
      <c r="G2" s="4">
        <v>1</v>
      </c>
      <c r="I2" s="14">
        <f>F2*(1+g)</f>
        <v>181.50000000000003</v>
      </c>
      <c r="J2" s="4">
        <v>1</v>
      </c>
    </row>
    <row r="3" spans="1:10" ht="15">
      <c r="A3" s="1" t="s">
        <v>3</v>
      </c>
      <c r="B3" s="1"/>
      <c r="C3" s="8">
        <f>'year 0'!C6</f>
        <v>65</v>
      </c>
      <c r="D3" s="5">
        <f>C3/C2</f>
        <v>0.43333333333333335</v>
      </c>
      <c r="F3" s="8">
        <f>C3*(1+g)</f>
        <v>71.5</v>
      </c>
      <c r="G3" s="5">
        <f>F3/F2</f>
        <v>0.43333333333333335</v>
      </c>
      <c r="I3" s="8">
        <f>F3*(1+g)</f>
        <v>78.65</v>
      </c>
      <c r="J3" s="5">
        <f>I3/I2</f>
        <v>0.4333333333333333</v>
      </c>
    </row>
    <row r="4" spans="1:10" ht="15">
      <c r="A4" s="1" t="s">
        <v>4</v>
      </c>
      <c r="B4" s="1"/>
      <c r="C4" s="2">
        <f>'year 0'!C7</f>
        <v>85</v>
      </c>
      <c r="D4" s="4">
        <f>C4/C2</f>
        <v>0.5666666666666667</v>
      </c>
      <c r="F4" s="2">
        <f>F2-F3</f>
        <v>93.5</v>
      </c>
      <c r="G4" s="4">
        <f>F4/F2</f>
        <v>0.5666666666666667</v>
      </c>
      <c r="I4" s="2">
        <f>I2-I3</f>
        <v>102.85000000000002</v>
      </c>
      <c r="J4" s="4">
        <f>I4/I2</f>
        <v>0.5666666666666667</v>
      </c>
    </row>
    <row r="5" spans="1:10" ht="15">
      <c r="A5" s="1" t="s">
        <v>5</v>
      </c>
      <c r="B5" s="1"/>
      <c r="C5" s="8">
        <f>'year 0'!C8</f>
        <v>24</v>
      </c>
      <c r="D5" s="5">
        <f>C5/C2</f>
        <v>0.16</v>
      </c>
      <c r="F5" s="8">
        <f>SUM(F6:F8)</f>
        <v>26.400000000000002</v>
      </c>
      <c r="G5" s="5">
        <f>F5/F2</f>
        <v>0.16</v>
      </c>
      <c r="I5" s="8">
        <f>SUM(I6:I8)</f>
        <v>29.040000000000003</v>
      </c>
      <c r="J5" s="5">
        <f>I5/I2</f>
        <v>0.16</v>
      </c>
    </row>
    <row r="6" spans="2:10" ht="15">
      <c r="B6" s="1" t="s">
        <v>8</v>
      </c>
      <c r="C6" s="9">
        <f>'year 0'!C9</f>
        <v>2.4</v>
      </c>
      <c r="D6" s="10">
        <f>C6/C2</f>
        <v>0.016</v>
      </c>
      <c r="F6" s="9">
        <f>C6*(1+g)</f>
        <v>2.64</v>
      </c>
      <c r="G6" s="10">
        <f>F6/F2</f>
        <v>0.016</v>
      </c>
      <c r="I6" s="9">
        <f>F6*(1+g)</f>
        <v>2.9040000000000004</v>
      </c>
      <c r="J6" s="10">
        <f>I6/I2</f>
        <v>0.016</v>
      </c>
    </row>
    <row r="7" spans="2:10" ht="15">
      <c r="B7" s="1" t="s">
        <v>9</v>
      </c>
      <c r="C7" s="13">
        <f>'year 0'!C10</f>
        <v>18</v>
      </c>
      <c r="D7" s="10">
        <f>C7/C2</f>
        <v>0.12</v>
      </c>
      <c r="F7" s="9">
        <f>C7*(1+g)</f>
        <v>19.8</v>
      </c>
      <c r="G7" s="10">
        <f>F7/F2</f>
        <v>0.12000000000000001</v>
      </c>
      <c r="I7" s="9">
        <f>F7*(1+g)</f>
        <v>21.78</v>
      </c>
      <c r="J7" s="10">
        <f>I7/I2</f>
        <v>0.11999999999999998</v>
      </c>
    </row>
    <row r="8" spans="2:10" ht="15">
      <c r="B8" s="1" t="s">
        <v>10</v>
      </c>
      <c r="C8" s="9">
        <f>'year 0'!C11</f>
        <v>3.6</v>
      </c>
      <c r="D8" s="10">
        <f>C8/C2</f>
        <v>0.024</v>
      </c>
      <c r="F8" s="9">
        <f>C8*(1+g)</f>
        <v>3.9600000000000004</v>
      </c>
      <c r="G8" s="10">
        <f>F8/F2</f>
        <v>0.024000000000000004</v>
      </c>
      <c r="I8" s="9">
        <f>F8*(1+g)</f>
        <v>4.356000000000001</v>
      </c>
      <c r="J8" s="10">
        <f>I8/I2</f>
        <v>0.024</v>
      </c>
    </row>
    <row r="9" spans="1:10" ht="15.75" thickBot="1">
      <c r="A9" s="1" t="s">
        <v>6</v>
      </c>
      <c r="B9" s="1"/>
      <c r="C9" s="7">
        <f>'year 0'!C12</f>
        <v>22</v>
      </c>
      <c r="D9" s="6">
        <f>C9/C2</f>
        <v>0.14666666666666667</v>
      </c>
      <c r="F9" s="12">
        <f>C9*(1+g)</f>
        <v>24.200000000000003</v>
      </c>
      <c r="G9" s="6">
        <f>F9/F2</f>
        <v>0.1466666666666667</v>
      </c>
      <c r="I9" s="12">
        <f>F9*(1+g)</f>
        <v>26.620000000000005</v>
      </c>
      <c r="J9" s="6">
        <f>I9/I2</f>
        <v>0.14666666666666667</v>
      </c>
    </row>
    <row r="10" spans="1:10" ht="15.75" thickTop="1">
      <c r="A10" s="1" t="s">
        <v>7</v>
      </c>
      <c r="B10" s="1"/>
      <c r="C10" s="2">
        <f>'year 0'!C13</f>
        <v>39</v>
      </c>
      <c r="D10" s="4">
        <f>C10/C2</f>
        <v>0.26</v>
      </c>
      <c r="F10" s="2">
        <f>F4-F5-F9</f>
        <v>42.89999999999999</v>
      </c>
      <c r="G10" s="4">
        <f>F10/F2</f>
        <v>0.25999999999999995</v>
      </c>
      <c r="I10" s="14">
        <f>I4-I5-I9</f>
        <v>47.19000000000001</v>
      </c>
      <c r="J10" s="4">
        <f>I10/I2</f>
        <v>0.26</v>
      </c>
    </row>
    <row r="13" ht="12">
      <c r="A13" t="s">
        <v>18</v>
      </c>
    </row>
    <row r="14" spans="2:3" ht="12">
      <c r="B14" t="s">
        <v>44</v>
      </c>
      <c r="C14" s="15">
        <f>((1+g)*(1+d))^T*C2/C7</f>
        <v>14.763008333333334</v>
      </c>
    </row>
    <row r="15" spans="2:3" ht="12">
      <c r="B15" t="s">
        <v>35</v>
      </c>
      <c r="C15" s="15">
        <f>(((1+g)*(1+d))^T)*C10/C7</f>
        <v>3.838382166666667</v>
      </c>
    </row>
    <row r="16" spans="2:3" ht="12">
      <c r="B16" t="s">
        <v>19</v>
      </c>
      <c r="C16" s="18">
        <f>g</f>
        <v>0.1</v>
      </c>
    </row>
    <row r="17" spans="2:3" ht="12">
      <c r="B17" t="s">
        <v>20</v>
      </c>
      <c r="C17" s="17">
        <f>d</f>
        <v>0.21</v>
      </c>
    </row>
    <row r="18" spans="2:3" ht="12">
      <c r="B18" t="s">
        <v>42</v>
      </c>
      <c r="C18" s="15">
        <f>C15+1</f>
        <v>4.838382166666667</v>
      </c>
    </row>
    <row r="19" spans="2:3" ht="12">
      <c r="B19" t="s">
        <v>22</v>
      </c>
      <c r="C19">
        <f>T</f>
        <v>2</v>
      </c>
    </row>
  </sheetData>
  <mergeCells count="3">
    <mergeCell ref="C1:D1"/>
    <mergeCell ref="F1:G1"/>
    <mergeCell ref="I1:J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="150" zoomScaleNormal="150" workbookViewId="0" topLeftCell="A1">
      <selection activeCell="C4" sqref="C4"/>
    </sheetView>
  </sheetViews>
  <sheetFormatPr defaultColWidth="11.421875" defaultRowHeight="12.75"/>
  <cols>
    <col min="1" max="1" width="32.00390625" style="0" customWidth="1"/>
    <col min="2" max="16384" width="8.8515625" style="0" customWidth="1"/>
  </cols>
  <sheetData>
    <row r="1" spans="1:4" ht="12">
      <c r="A1" t="s">
        <v>11</v>
      </c>
      <c r="B1" t="s">
        <v>12</v>
      </c>
      <c r="C1" s="3">
        <v>0.1</v>
      </c>
      <c r="D1" t="s">
        <v>40</v>
      </c>
    </row>
    <row r="2" spans="1:4" ht="12">
      <c r="A2" t="s">
        <v>13</v>
      </c>
      <c r="B2" t="s">
        <v>14</v>
      </c>
      <c r="C2" s="3">
        <v>0.21</v>
      </c>
      <c r="D2" t="s">
        <v>38</v>
      </c>
    </row>
    <row r="3" spans="1:4" ht="12">
      <c r="A3" t="s">
        <v>21</v>
      </c>
      <c r="B3" t="s">
        <v>22</v>
      </c>
      <c r="C3">
        <v>2</v>
      </c>
      <c r="D3" t="s">
        <v>39</v>
      </c>
    </row>
    <row r="4" spans="1:4" ht="12">
      <c r="A4" t="s">
        <v>32</v>
      </c>
      <c r="B4" t="s">
        <v>33</v>
      </c>
      <c r="C4" s="3">
        <v>0.75</v>
      </c>
      <c r="D4" t="s">
        <v>41</v>
      </c>
    </row>
  </sheetData>
  <printOptions/>
  <pageMargins left="0.75" right="0.75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"/>
    </sheetView>
  </sheetViews>
  <sheetFormatPr defaultColWidth="11.421875" defaultRowHeight="12.75"/>
  <sheetData>
    <row r="1" spans="2:7" ht="12">
      <c r="B1">
        <f>SUM(B4:B26)</f>
        <v>-47</v>
      </c>
      <c r="C1">
        <f>SUM(C4:C26)</f>
        <v>560</v>
      </c>
      <c r="D1">
        <f>-C1/B1</f>
        <v>11.914893617021276</v>
      </c>
      <c r="E1" s="22">
        <f>-SUM(E4:E26)/SUM(B4:B26)</f>
        <v>-4.1063829787234045</v>
      </c>
      <c r="F1" s="22">
        <f>SUM(F4:F26)/SUM(C4:C26)</f>
        <v>12.9375</v>
      </c>
      <c r="G1">
        <f>(F1-E1)/4</f>
        <v>4.260970744680851</v>
      </c>
    </row>
    <row r="2" spans="5:6" ht="12">
      <c r="E2" s="22"/>
      <c r="F2" s="22"/>
    </row>
    <row r="3" spans="1:3" ht="12">
      <c r="A3" t="s">
        <v>49</v>
      </c>
      <c r="B3" t="s">
        <v>26</v>
      </c>
      <c r="C3" t="s">
        <v>23</v>
      </c>
    </row>
    <row r="4" spans="1:5" ht="12">
      <c r="A4">
        <v>0</v>
      </c>
      <c r="B4">
        <v>-1</v>
      </c>
      <c r="E4">
        <f>A4*B4</f>
        <v>0</v>
      </c>
    </row>
    <row r="5" spans="1:5" ht="12">
      <c r="A5">
        <v>1</v>
      </c>
      <c r="B5">
        <v>-2</v>
      </c>
      <c r="E5">
        <f>A5*B5</f>
        <v>-2</v>
      </c>
    </row>
    <row r="6" spans="1:5" ht="12">
      <c r="A6">
        <f>A5+1</f>
        <v>2</v>
      </c>
      <c r="B6">
        <v>-4</v>
      </c>
      <c r="E6">
        <f>A6*B6</f>
        <v>-8</v>
      </c>
    </row>
    <row r="7" spans="1:5" ht="12">
      <c r="A7">
        <f aca="true" t="shared" si="0" ref="A7:A26">A6+1</f>
        <v>3</v>
      </c>
      <c r="B7">
        <v>-10</v>
      </c>
      <c r="E7">
        <f>A7*B7</f>
        <v>-30</v>
      </c>
    </row>
    <row r="8" spans="1:5" ht="12">
      <c r="A8">
        <f t="shared" si="0"/>
        <v>4</v>
      </c>
      <c r="B8">
        <v>-10</v>
      </c>
      <c r="E8">
        <f>A8*B8</f>
        <v>-40</v>
      </c>
    </row>
    <row r="9" spans="1:6" ht="12">
      <c r="A9">
        <f t="shared" si="0"/>
        <v>5</v>
      </c>
      <c r="B9">
        <v>-10</v>
      </c>
      <c r="E9">
        <f>A9*B9</f>
        <v>-50</v>
      </c>
      <c r="F9">
        <f>A9*C9</f>
        <v>0</v>
      </c>
    </row>
    <row r="10" spans="1:6" ht="12">
      <c r="A10">
        <f t="shared" si="0"/>
        <v>6</v>
      </c>
      <c r="B10">
        <v>-7</v>
      </c>
      <c r="C10">
        <v>0</v>
      </c>
      <c r="E10">
        <f>A10*B10</f>
        <v>-42</v>
      </c>
      <c r="F10">
        <f aca="true" t="shared" si="1" ref="F10:F26">A10*C10</f>
        <v>0</v>
      </c>
    </row>
    <row r="11" spans="1:6" ht="12">
      <c r="A11">
        <f t="shared" si="0"/>
        <v>7</v>
      </c>
      <c r="B11">
        <v>-3</v>
      </c>
      <c r="C11">
        <v>0</v>
      </c>
      <c r="E11">
        <f>A11*B11</f>
        <v>-21</v>
      </c>
      <c r="F11">
        <f t="shared" si="1"/>
        <v>0</v>
      </c>
    </row>
    <row r="12" spans="1:6" ht="12">
      <c r="A12">
        <f t="shared" si="0"/>
        <v>8</v>
      </c>
      <c r="B12">
        <v>0</v>
      </c>
      <c r="C12">
        <v>20</v>
      </c>
      <c r="E12">
        <f>A12*B12</f>
        <v>0</v>
      </c>
      <c r="F12">
        <f t="shared" si="1"/>
        <v>160</v>
      </c>
    </row>
    <row r="13" spans="1:6" ht="12">
      <c r="A13">
        <f t="shared" si="0"/>
        <v>9</v>
      </c>
      <c r="C13">
        <v>40</v>
      </c>
      <c r="F13">
        <f t="shared" si="1"/>
        <v>360</v>
      </c>
    </row>
    <row r="14" spans="1:6" ht="12">
      <c r="A14">
        <f t="shared" si="0"/>
        <v>10</v>
      </c>
      <c r="C14">
        <v>55</v>
      </c>
      <c r="F14">
        <f t="shared" si="1"/>
        <v>550</v>
      </c>
    </row>
    <row r="15" spans="1:6" ht="12">
      <c r="A15">
        <f t="shared" si="0"/>
        <v>11</v>
      </c>
      <c r="C15">
        <v>90</v>
      </c>
      <c r="F15">
        <f t="shared" si="1"/>
        <v>990</v>
      </c>
    </row>
    <row r="16" spans="1:6" ht="12">
      <c r="A16">
        <f t="shared" si="0"/>
        <v>12</v>
      </c>
      <c r="C16">
        <v>85</v>
      </c>
      <c r="F16">
        <f t="shared" si="1"/>
        <v>1020</v>
      </c>
    </row>
    <row r="17" spans="1:6" ht="12">
      <c r="A17">
        <f t="shared" si="0"/>
        <v>13</v>
      </c>
      <c r="C17">
        <v>60</v>
      </c>
      <c r="F17">
        <f t="shared" si="1"/>
        <v>780</v>
      </c>
    </row>
    <row r="18" spans="1:6" ht="12">
      <c r="A18">
        <f t="shared" si="0"/>
        <v>14</v>
      </c>
      <c r="C18">
        <v>50</v>
      </c>
      <c r="F18">
        <f t="shared" si="1"/>
        <v>700</v>
      </c>
    </row>
    <row r="19" spans="1:6" ht="12">
      <c r="A19">
        <f t="shared" si="0"/>
        <v>15</v>
      </c>
      <c r="C19">
        <v>45</v>
      </c>
      <c r="F19">
        <f t="shared" si="1"/>
        <v>675</v>
      </c>
    </row>
    <row r="20" spans="1:6" ht="12">
      <c r="A20">
        <f t="shared" si="0"/>
        <v>16</v>
      </c>
      <c r="C20">
        <v>35</v>
      </c>
      <c r="F20">
        <f t="shared" si="1"/>
        <v>560</v>
      </c>
    </row>
    <row r="21" spans="1:6" ht="12">
      <c r="A21">
        <f t="shared" si="0"/>
        <v>17</v>
      </c>
      <c r="C21">
        <v>30</v>
      </c>
      <c r="F21">
        <f t="shared" si="1"/>
        <v>510</v>
      </c>
    </row>
    <row r="22" spans="1:6" ht="12">
      <c r="A22">
        <f t="shared" si="0"/>
        <v>18</v>
      </c>
      <c r="C22">
        <v>20</v>
      </c>
      <c r="F22">
        <f t="shared" si="1"/>
        <v>360</v>
      </c>
    </row>
    <row r="23" spans="1:6" ht="12">
      <c r="A23">
        <f t="shared" si="0"/>
        <v>19</v>
      </c>
      <c r="C23">
        <v>20</v>
      </c>
      <c r="F23">
        <f t="shared" si="1"/>
        <v>380</v>
      </c>
    </row>
    <row r="24" spans="1:6" ht="12">
      <c r="A24">
        <f t="shared" si="0"/>
        <v>20</v>
      </c>
      <c r="C24">
        <v>10</v>
      </c>
      <c r="F24">
        <f t="shared" si="1"/>
        <v>200</v>
      </c>
    </row>
    <row r="25" spans="1:6" ht="12">
      <c r="A25">
        <f t="shared" si="0"/>
        <v>21</v>
      </c>
      <c r="F25">
        <f t="shared" si="1"/>
        <v>0</v>
      </c>
    </row>
    <row r="26" spans="1:6" ht="12">
      <c r="A26">
        <f t="shared" si="0"/>
        <v>22</v>
      </c>
      <c r="F26">
        <f t="shared" si="1"/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K46" sqref="K46"/>
    </sheetView>
  </sheetViews>
  <sheetFormatPr defaultColWidth="11.421875" defaultRowHeight="12.75"/>
  <cols>
    <col min="1" max="2" width="8.8515625" style="0" customWidth="1"/>
    <col min="3" max="3" width="12.140625" style="0" customWidth="1"/>
    <col min="4" max="4" width="12.421875" style="0" customWidth="1"/>
    <col min="5" max="6" width="8.8515625" style="0" customWidth="1"/>
    <col min="7" max="7" width="7.00390625" style="0" customWidth="1"/>
    <col min="8" max="8" width="9.8515625" style="0" customWidth="1"/>
    <col min="9" max="9" width="9.421875" style="0" customWidth="1"/>
    <col min="10" max="10" width="10.28125" style="0" customWidth="1"/>
    <col min="11" max="11" width="13.28125" style="0" customWidth="1"/>
    <col min="12" max="12" width="8.8515625" style="0" customWidth="1"/>
    <col min="13" max="13" width="12.8515625" style="0" customWidth="1"/>
    <col min="14" max="16384" width="8.8515625" style="0" customWidth="1"/>
  </cols>
  <sheetData>
    <row r="1" spans="10:13" ht="12">
      <c r="J1" s="20" t="s">
        <v>36</v>
      </c>
      <c r="K1" s="20"/>
      <c r="L1" s="21" t="s">
        <v>37</v>
      </c>
      <c r="M1" s="21"/>
    </row>
    <row r="2" spans="1:13" s="11" customFormat="1" ht="12">
      <c r="A2" s="11" t="s">
        <v>23</v>
      </c>
      <c r="B2" s="11" t="s">
        <v>24</v>
      </c>
      <c r="C2" s="11" t="s">
        <v>25</v>
      </c>
      <c r="D2" s="11" t="s">
        <v>26</v>
      </c>
      <c r="E2" s="11" t="s">
        <v>27</v>
      </c>
      <c r="F2" s="11" t="s">
        <v>28</v>
      </c>
      <c r="G2" s="11" t="s">
        <v>29</v>
      </c>
      <c r="H2" s="11" t="s">
        <v>30</v>
      </c>
      <c r="I2" s="11" t="s">
        <v>31</v>
      </c>
      <c r="J2" s="11" t="s">
        <v>34</v>
      </c>
      <c r="K2" s="11" t="s">
        <v>35</v>
      </c>
      <c r="L2" s="11" t="s">
        <v>34</v>
      </c>
      <c r="M2" s="11" t="s">
        <v>35</v>
      </c>
    </row>
    <row r="3" spans="1:13" ht="12">
      <c r="A3" s="3">
        <v>1</v>
      </c>
      <c r="B3" s="3">
        <f>A3-C3</f>
        <v>0.5</v>
      </c>
      <c r="C3" s="3">
        <v>0.5</v>
      </c>
      <c r="D3" s="3">
        <v>0.2</v>
      </c>
      <c r="E3" s="17">
        <f aca="true" t="shared" si="0" ref="E3:E10">Deff*D3</f>
        <v>0.15000000000000002</v>
      </c>
      <c r="F3" s="3">
        <v>0.22</v>
      </c>
      <c r="G3" s="3">
        <f>A3-B3-D3-F3</f>
        <v>0.07999999999999999</v>
      </c>
      <c r="H3" s="17">
        <f aca="true" t="shared" si="1" ref="H3:H10">A3*(1+g)^T</f>
        <v>1.2100000000000002</v>
      </c>
      <c r="I3" s="17">
        <f aca="true" t="shared" si="2" ref="I3:I10">G3*(1+g)^T</f>
        <v>0.0968</v>
      </c>
      <c r="J3" s="15">
        <f>H3/E3</f>
        <v>8.066666666666666</v>
      </c>
      <c r="K3" s="15">
        <f>I3/E3</f>
        <v>0.6453333333333332</v>
      </c>
      <c r="L3" s="15">
        <f aca="true" t="shared" si="3" ref="L3:M10">J3*(1+d)^T</f>
        <v>11.810406666666665</v>
      </c>
      <c r="M3" s="15">
        <f t="shared" si="3"/>
        <v>0.9448325333333332</v>
      </c>
    </row>
    <row r="4" spans="1:13" ht="12">
      <c r="A4" s="3">
        <v>1</v>
      </c>
      <c r="B4" s="3">
        <f aca="true" t="shared" si="4" ref="B4:B10">A4-C4</f>
        <v>0.5</v>
      </c>
      <c r="C4" s="3">
        <v>0.5</v>
      </c>
      <c r="D4" s="3">
        <v>0.18</v>
      </c>
      <c r="E4" s="17">
        <f t="shared" si="0"/>
        <v>0.135</v>
      </c>
      <c r="F4" s="3">
        <v>0.22</v>
      </c>
      <c r="G4" s="3">
        <f aca="true" t="shared" si="5" ref="G4:G10">A4-B4-D4-F4</f>
        <v>0.1</v>
      </c>
      <c r="H4" s="17">
        <f t="shared" si="1"/>
        <v>1.2100000000000002</v>
      </c>
      <c r="I4" s="17">
        <f t="shared" si="2"/>
        <v>0.12100000000000002</v>
      </c>
      <c r="J4" s="15">
        <f aca="true" t="shared" si="6" ref="J4:J10">H4/E4</f>
        <v>8.962962962962964</v>
      </c>
      <c r="K4" s="15">
        <f aca="true" t="shared" si="7" ref="K4:K10">I4/E4</f>
        <v>0.8962962962962964</v>
      </c>
      <c r="L4" s="15">
        <f t="shared" si="3"/>
        <v>13.122674074074075</v>
      </c>
      <c r="M4" s="15">
        <f t="shared" si="3"/>
        <v>1.3122674074074074</v>
      </c>
    </row>
    <row r="5" spans="1:13" ht="12">
      <c r="A5" s="3">
        <v>1</v>
      </c>
      <c r="B5" s="3">
        <f t="shared" si="4"/>
        <v>0.5</v>
      </c>
      <c r="C5" s="3">
        <v>0.5</v>
      </c>
      <c r="D5" s="3">
        <v>0.16</v>
      </c>
      <c r="E5" s="17">
        <f t="shared" si="0"/>
        <v>0.12</v>
      </c>
      <c r="F5" s="3">
        <v>0.22</v>
      </c>
      <c r="G5" s="3">
        <f t="shared" si="5"/>
        <v>0.11999999999999997</v>
      </c>
      <c r="H5" s="17">
        <f t="shared" si="1"/>
        <v>1.2100000000000002</v>
      </c>
      <c r="I5" s="17">
        <f t="shared" si="2"/>
        <v>0.1452</v>
      </c>
      <c r="J5" s="15">
        <f t="shared" si="6"/>
        <v>10.083333333333336</v>
      </c>
      <c r="K5" s="15">
        <f t="shared" si="7"/>
        <v>1.21</v>
      </c>
      <c r="L5" s="15">
        <f t="shared" si="3"/>
        <v>14.763008333333337</v>
      </c>
      <c r="M5" s="15">
        <f t="shared" si="3"/>
        <v>1.771561</v>
      </c>
    </row>
    <row r="6" spans="1:13" ht="12">
      <c r="A6" s="3">
        <v>1</v>
      </c>
      <c r="B6" s="3">
        <f t="shared" si="4"/>
        <v>0.5</v>
      </c>
      <c r="C6" s="3">
        <v>0.5</v>
      </c>
      <c r="D6" s="3">
        <v>0.14</v>
      </c>
      <c r="E6" s="17">
        <f t="shared" si="0"/>
        <v>0.10500000000000001</v>
      </c>
      <c r="F6" s="3">
        <v>0.22</v>
      </c>
      <c r="G6" s="3">
        <f t="shared" si="5"/>
        <v>0.13999999999999999</v>
      </c>
      <c r="H6" s="17">
        <f t="shared" si="1"/>
        <v>1.2100000000000002</v>
      </c>
      <c r="I6" s="17">
        <f t="shared" si="2"/>
        <v>0.1694</v>
      </c>
      <c r="J6" s="15">
        <f t="shared" si="6"/>
        <v>11.523809523809524</v>
      </c>
      <c r="K6" s="15">
        <f t="shared" si="7"/>
        <v>1.613333333333333</v>
      </c>
      <c r="L6" s="15">
        <f t="shared" si="3"/>
        <v>16.872009523809524</v>
      </c>
      <c r="M6" s="15">
        <f t="shared" si="3"/>
        <v>2.362081333333333</v>
      </c>
    </row>
    <row r="7" spans="1:13" ht="12">
      <c r="A7" s="3">
        <v>1</v>
      </c>
      <c r="B7" s="3">
        <f t="shared" si="4"/>
        <v>0.5</v>
      </c>
      <c r="C7" s="3">
        <v>0.5</v>
      </c>
      <c r="D7" s="3">
        <v>0.12</v>
      </c>
      <c r="E7" s="17">
        <f t="shared" si="0"/>
        <v>0.09</v>
      </c>
      <c r="F7" s="3">
        <v>0.22</v>
      </c>
      <c r="G7" s="3">
        <f t="shared" si="5"/>
        <v>0.16</v>
      </c>
      <c r="H7" s="17">
        <f t="shared" si="1"/>
        <v>1.2100000000000002</v>
      </c>
      <c r="I7" s="17">
        <f t="shared" si="2"/>
        <v>0.19360000000000002</v>
      </c>
      <c r="J7" s="15">
        <f t="shared" si="6"/>
        <v>13.444444444444446</v>
      </c>
      <c r="K7" s="15">
        <f t="shared" si="7"/>
        <v>2.1511111111111116</v>
      </c>
      <c r="L7" s="15">
        <f t="shared" si="3"/>
        <v>19.684011111111115</v>
      </c>
      <c r="M7" s="15">
        <f t="shared" si="3"/>
        <v>3.1494417777777786</v>
      </c>
    </row>
    <row r="8" spans="1:13" ht="12">
      <c r="A8" s="3">
        <v>1</v>
      </c>
      <c r="B8" s="3">
        <f t="shared" si="4"/>
        <v>0.5</v>
      </c>
      <c r="C8" s="3">
        <v>0.5</v>
      </c>
      <c r="D8" s="3">
        <v>0.1</v>
      </c>
      <c r="E8" s="17">
        <f t="shared" si="0"/>
        <v>0.07500000000000001</v>
      </c>
      <c r="F8" s="3">
        <v>0.22</v>
      </c>
      <c r="G8" s="3">
        <f t="shared" si="5"/>
        <v>0.18000000000000002</v>
      </c>
      <c r="H8" s="17">
        <f t="shared" si="1"/>
        <v>1.2100000000000002</v>
      </c>
      <c r="I8" s="17">
        <f t="shared" si="2"/>
        <v>0.21780000000000005</v>
      </c>
      <c r="J8" s="15">
        <f t="shared" si="6"/>
        <v>16.133333333333333</v>
      </c>
      <c r="K8" s="15">
        <f t="shared" si="7"/>
        <v>2.9040000000000004</v>
      </c>
      <c r="L8" s="15">
        <f t="shared" si="3"/>
        <v>23.62081333333333</v>
      </c>
      <c r="M8" s="15">
        <f t="shared" si="3"/>
        <v>4.2517464</v>
      </c>
    </row>
    <row r="9" spans="1:13" ht="12">
      <c r="A9" s="3">
        <v>1</v>
      </c>
      <c r="B9" s="3">
        <f t="shared" si="4"/>
        <v>0.5</v>
      </c>
      <c r="C9" s="3">
        <v>0.5</v>
      </c>
      <c r="D9" s="3">
        <v>0.08</v>
      </c>
      <c r="E9" s="17">
        <f t="shared" si="0"/>
        <v>0.06</v>
      </c>
      <c r="F9" s="3">
        <v>0.22</v>
      </c>
      <c r="G9" s="3">
        <f t="shared" si="5"/>
        <v>0.19999999999999998</v>
      </c>
      <c r="H9" s="17">
        <f t="shared" si="1"/>
        <v>1.2100000000000002</v>
      </c>
      <c r="I9" s="17">
        <f t="shared" si="2"/>
        <v>0.24200000000000002</v>
      </c>
      <c r="J9" s="15">
        <f t="shared" si="6"/>
        <v>20.16666666666667</v>
      </c>
      <c r="K9" s="15">
        <f t="shared" si="7"/>
        <v>4.033333333333334</v>
      </c>
      <c r="L9" s="15">
        <f t="shared" si="3"/>
        <v>29.526016666666674</v>
      </c>
      <c r="M9" s="15">
        <f t="shared" si="3"/>
        <v>5.9052033333333345</v>
      </c>
    </row>
    <row r="10" spans="1:13" ht="12">
      <c r="A10" s="3">
        <v>1</v>
      </c>
      <c r="B10" s="3">
        <f t="shared" si="4"/>
        <v>0.5</v>
      </c>
      <c r="C10" s="3">
        <v>0.5</v>
      </c>
      <c r="D10" s="3">
        <v>0.06</v>
      </c>
      <c r="E10" s="17">
        <f t="shared" si="0"/>
        <v>0.045</v>
      </c>
      <c r="F10" s="3">
        <v>0.22</v>
      </c>
      <c r="G10" s="3">
        <f t="shared" si="5"/>
        <v>0.22</v>
      </c>
      <c r="H10" s="17">
        <f t="shared" si="1"/>
        <v>1.2100000000000002</v>
      </c>
      <c r="I10" s="17">
        <f t="shared" si="2"/>
        <v>0.26620000000000005</v>
      </c>
      <c r="J10" s="15">
        <f t="shared" si="6"/>
        <v>26.888888888888893</v>
      </c>
      <c r="K10" s="15">
        <f t="shared" si="7"/>
        <v>5.915555555555557</v>
      </c>
      <c r="L10" s="15">
        <f t="shared" si="3"/>
        <v>39.36802222222223</v>
      </c>
      <c r="M10" s="15">
        <f t="shared" si="3"/>
        <v>8.66096488888889</v>
      </c>
    </row>
    <row r="14" spans="10:13" ht="12">
      <c r="J14" s="20" t="s">
        <v>36</v>
      </c>
      <c r="K14" s="20"/>
      <c r="L14" s="21" t="s">
        <v>37</v>
      </c>
      <c r="M14" s="21"/>
    </row>
    <row r="15" spans="1:13" ht="12">
      <c r="A15" s="11" t="s">
        <v>23</v>
      </c>
      <c r="B15" s="11" t="s">
        <v>24</v>
      </c>
      <c r="C15" s="11" t="s">
        <v>25</v>
      </c>
      <c r="D15" s="11" t="s">
        <v>26</v>
      </c>
      <c r="E15" s="11" t="s">
        <v>27</v>
      </c>
      <c r="F15" s="11" t="s">
        <v>28</v>
      </c>
      <c r="G15" s="11" t="s">
        <v>29</v>
      </c>
      <c r="H15" s="11" t="s">
        <v>30</v>
      </c>
      <c r="I15" s="11" t="s">
        <v>31</v>
      </c>
      <c r="J15" s="11" t="s">
        <v>34</v>
      </c>
      <c r="K15" s="11" t="s">
        <v>35</v>
      </c>
      <c r="L15" s="11" t="s">
        <v>34</v>
      </c>
      <c r="M15" s="11" t="s">
        <v>35</v>
      </c>
    </row>
    <row r="16" spans="1:13" ht="12">
      <c r="A16" s="3">
        <v>1</v>
      </c>
      <c r="B16" s="3">
        <f>A16-C16</f>
        <v>0.4</v>
      </c>
      <c r="C16" s="3">
        <v>0.6</v>
      </c>
      <c r="D16" s="3">
        <v>0.2</v>
      </c>
      <c r="E16" s="17">
        <f aca="true" t="shared" si="8" ref="E16:E23">Deff*D16</f>
        <v>0.15000000000000002</v>
      </c>
      <c r="F16" s="3">
        <v>0.22</v>
      </c>
      <c r="G16" s="3">
        <f>A16-B16-D16-F16</f>
        <v>0.17999999999999997</v>
      </c>
      <c r="H16" s="17">
        <f aca="true" t="shared" si="9" ref="H16:H23">A16*(1+g)^T</f>
        <v>1.2100000000000002</v>
      </c>
      <c r="I16" s="17">
        <f aca="true" t="shared" si="10" ref="I16:I23">G16*(1+g)^T</f>
        <v>0.2178</v>
      </c>
      <c r="J16" s="15">
        <f>H16/E16</f>
        <v>8.066666666666666</v>
      </c>
      <c r="K16" s="15">
        <f>I16/E16</f>
        <v>1.4519999999999997</v>
      </c>
      <c r="L16" s="15">
        <f aca="true" t="shared" si="11" ref="L16:M23">J16*(1+d)^T</f>
        <v>11.810406666666665</v>
      </c>
      <c r="M16" s="15">
        <f t="shared" si="11"/>
        <v>2.1258731999999996</v>
      </c>
    </row>
    <row r="17" spans="1:13" ht="12">
      <c r="A17" s="3">
        <v>1</v>
      </c>
      <c r="B17" s="3">
        <f aca="true" t="shared" si="12" ref="B17:B23">A17-C17</f>
        <v>0.4</v>
      </c>
      <c r="C17" s="3">
        <v>0.6</v>
      </c>
      <c r="D17" s="3">
        <v>0.18</v>
      </c>
      <c r="E17" s="17">
        <f t="shared" si="8"/>
        <v>0.135</v>
      </c>
      <c r="F17" s="3">
        <v>0.22</v>
      </c>
      <c r="G17" s="3">
        <f aca="true" t="shared" si="13" ref="G17:G23">A17-B17-D17-F17</f>
        <v>0.19999999999999998</v>
      </c>
      <c r="H17" s="17">
        <f t="shared" si="9"/>
        <v>1.2100000000000002</v>
      </c>
      <c r="I17" s="17">
        <f t="shared" si="10"/>
        <v>0.24200000000000002</v>
      </c>
      <c r="J17" s="15">
        <f aca="true" t="shared" si="14" ref="J17:J23">H17/E17</f>
        <v>8.962962962962964</v>
      </c>
      <c r="K17" s="15">
        <f aca="true" t="shared" si="15" ref="K17:K23">I17/E17</f>
        <v>1.7925925925925927</v>
      </c>
      <c r="L17" s="15">
        <f t="shared" si="11"/>
        <v>13.122674074074075</v>
      </c>
      <c r="M17" s="15">
        <f t="shared" si="11"/>
        <v>2.624534814814815</v>
      </c>
    </row>
    <row r="18" spans="1:13" ht="12">
      <c r="A18" s="3">
        <v>1</v>
      </c>
      <c r="B18" s="3">
        <f t="shared" si="12"/>
        <v>0.4</v>
      </c>
      <c r="C18" s="3">
        <v>0.6</v>
      </c>
      <c r="D18" s="3">
        <v>0.16</v>
      </c>
      <c r="E18" s="17">
        <f t="shared" si="8"/>
        <v>0.12</v>
      </c>
      <c r="F18" s="3">
        <v>0.22</v>
      </c>
      <c r="G18" s="3">
        <f t="shared" si="13"/>
        <v>0.21999999999999995</v>
      </c>
      <c r="H18" s="17">
        <f t="shared" si="9"/>
        <v>1.2100000000000002</v>
      </c>
      <c r="I18" s="17">
        <f t="shared" si="10"/>
        <v>0.2662</v>
      </c>
      <c r="J18" s="15">
        <f t="shared" si="14"/>
        <v>10.083333333333336</v>
      </c>
      <c r="K18" s="15">
        <f t="shared" si="15"/>
        <v>2.2183333333333333</v>
      </c>
      <c r="L18" s="15">
        <f t="shared" si="11"/>
        <v>14.763008333333337</v>
      </c>
      <c r="M18" s="15">
        <f t="shared" si="11"/>
        <v>3.2478618333333333</v>
      </c>
    </row>
    <row r="19" spans="1:13" ht="12">
      <c r="A19" s="3">
        <v>1</v>
      </c>
      <c r="B19" s="3">
        <f t="shared" si="12"/>
        <v>0.4</v>
      </c>
      <c r="C19" s="3">
        <v>0.6</v>
      </c>
      <c r="D19" s="3">
        <v>0.14</v>
      </c>
      <c r="E19" s="17">
        <f t="shared" si="8"/>
        <v>0.10500000000000001</v>
      </c>
      <c r="F19" s="3">
        <v>0.22</v>
      </c>
      <c r="G19" s="3">
        <f t="shared" si="13"/>
        <v>0.23999999999999996</v>
      </c>
      <c r="H19" s="17">
        <f t="shared" si="9"/>
        <v>1.2100000000000002</v>
      </c>
      <c r="I19" s="17">
        <f t="shared" si="10"/>
        <v>0.2904</v>
      </c>
      <c r="J19" s="15">
        <f t="shared" si="14"/>
        <v>11.523809523809524</v>
      </c>
      <c r="K19" s="15">
        <f t="shared" si="15"/>
        <v>2.7657142857142856</v>
      </c>
      <c r="L19" s="15">
        <f t="shared" si="11"/>
        <v>16.872009523809524</v>
      </c>
      <c r="M19" s="15">
        <f t="shared" si="11"/>
        <v>4.049282285714285</v>
      </c>
    </row>
    <row r="20" spans="1:13" ht="12">
      <c r="A20" s="3">
        <v>1</v>
      </c>
      <c r="B20" s="3">
        <f t="shared" si="12"/>
        <v>0.4</v>
      </c>
      <c r="C20" s="3">
        <v>0.6</v>
      </c>
      <c r="D20" s="3">
        <v>0.12</v>
      </c>
      <c r="E20" s="17">
        <f t="shared" si="8"/>
        <v>0.09</v>
      </c>
      <c r="F20" s="3">
        <v>0.22</v>
      </c>
      <c r="G20" s="3">
        <f t="shared" si="13"/>
        <v>0.26</v>
      </c>
      <c r="H20" s="17">
        <f t="shared" si="9"/>
        <v>1.2100000000000002</v>
      </c>
      <c r="I20" s="17">
        <f t="shared" si="10"/>
        <v>0.31460000000000005</v>
      </c>
      <c r="J20" s="15">
        <f t="shared" si="14"/>
        <v>13.444444444444446</v>
      </c>
      <c r="K20" s="15">
        <f t="shared" si="15"/>
        <v>3.495555555555556</v>
      </c>
      <c r="L20" s="15">
        <f t="shared" si="11"/>
        <v>19.684011111111115</v>
      </c>
      <c r="M20" s="15">
        <f t="shared" si="11"/>
        <v>5.11784288888889</v>
      </c>
    </row>
    <row r="21" spans="1:13" ht="12">
      <c r="A21" s="3">
        <v>1</v>
      </c>
      <c r="B21" s="3">
        <f t="shared" si="12"/>
        <v>0.4</v>
      </c>
      <c r="C21" s="3">
        <v>0.6</v>
      </c>
      <c r="D21" s="3">
        <v>0.1</v>
      </c>
      <c r="E21" s="17">
        <f t="shared" si="8"/>
        <v>0.07500000000000001</v>
      </c>
      <c r="F21" s="3">
        <v>0.22</v>
      </c>
      <c r="G21" s="3">
        <f t="shared" si="13"/>
        <v>0.28</v>
      </c>
      <c r="H21" s="17">
        <f t="shared" si="9"/>
        <v>1.2100000000000002</v>
      </c>
      <c r="I21" s="17">
        <f t="shared" si="10"/>
        <v>0.3388000000000001</v>
      </c>
      <c r="J21" s="15">
        <f t="shared" si="14"/>
        <v>16.133333333333333</v>
      </c>
      <c r="K21" s="15">
        <f t="shared" si="15"/>
        <v>4.517333333333334</v>
      </c>
      <c r="L21" s="15">
        <f t="shared" si="11"/>
        <v>23.62081333333333</v>
      </c>
      <c r="M21" s="15">
        <f t="shared" si="11"/>
        <v>6.613827733333334</v>
      </c>
    </row>
    <row r="22" spans="1:13" ht="12">
      <c r="A22" s="3">
        <v>1</v>
      </c>
      <c r="B22" s="3">
        <f t="shared" si="12"/>
        <v>0.4</v>
      </c>
      <c r="C22" s="3">
        <v>0.6</v>
      </c>
      <c r="D22" s="3">
        <v>0.08</v>
      </c>
      <c r="E22" s="17">
        <f t="shared" si="8"/>
        <v>0.06</v>
      </c>
      <c r="F22" s="3">
        <v>0.22</v>
      </c>
      <c r="G22" s="3">
        <f t="shared" si="13"/>
        <v>0.30000000000000004</v>
      </c>
      <c r="H22" s="17">
        <f t="shared" si="9"/>
        <v>1.2100000000000002</v>
      </c>
      <c r="I22" s="17">
        <f t="shared" si="10"/>
        <v>0.3630000000000001</v>
      </c>
      <c r="J22" s="15">
        <f t="shared" si="14"/>
        <v>20.16666666666667</v>
      </c>
      <c r="K22" s="15">
        <f t="shared" si="15"/>
        <v>6.050000000000002</v>
      </c>
      <c r="L22" s="15">
        <f t="shared" si="11"/>
        <v>29.526016666666674</v>
      </c>
      <c r="M22" s="15">
        <f t="shared" si="11"/>
        <v>8.857805000000003</v>
      </c>
    </row>
    <row r="23" spans="1:13" ht="12">
      <c r="A23" s="3">
        <v>1</v>
      </c>
      <c r="B23" s="3">
        <f t="shared" si="12"/>
        <v>0.4</v>
      </c>
      <c r="C23" s="3">
        <v>0.6</v>
      </c>
      <c r="D23" s="3">
        <v>0.06</v>
      </c>
      <c r="E23" s="17">
        <f t="shared" si="8"/>
        <v>0.045</v>
      </c>
      <c r="F23" s="3">
        <v>0.22</v>
      </c>
      <c r="G23" s="3">
        <f t="shared" si="13"/>
        <v>0.32000000000000006</v>
      </c>
      <c r="H23" s="17">
        <f t="shared" si="9"/>
        <v>1.2100000000000002</v>
      </c>
      <c r="I23" s="17">
        <f t="shared" si="10"/>
        <v>0.38720000000000016</v>
      </c>
      <c r="J23" s="15">
        <f t="shared" si="14"/>
        <v>26.888888888888893</v>
      </c>
      <c r="K23" s="15">
        <f t="shared" si="15"/>
        <v>8.604444444444448</v>
      </c>
      <c r="L23" s="15">
        <f t="shared" si="11"/>
        <v>39.36802222222223</v>
      </c>
      <c r="M23" s="15">
        <f t="shared" si="11"/>
        <v>12.597767111111116</v>
      </c>
    </row>
  </sheetData>
  <mergeCells count="4">
    <mergeCell ref="J1:K1"/>
    <mergeCell ref="L1:M1"/>
    <mergeCell ref="J14:K14"/>
    <mergeCell ref="L14:M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KLA-Tencor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Revenue</dc:title>
  <dc:subject/>
  <dc:creator>Lance Glasser</dc:creator>
  <cp:keywords/>
  <dc:description/>
  <cp:lastModifiedBy>Lance Glasser</cp:lastModifiedBy>
  <dcterms:created xsi:type="dcterms:W3CDTF">2006-09-22T19:06:51Z</dcterms:created>
  <dcterms:modified xsi:type="dcterms:W3CDTF">2006-09-22T20:51:31Z</dcterms:modified>
  <cp:category/>
  <cp:version/>
  <cp:contentType/>
  <cp:contentStatus/>
</cp:coreProperties>
</file>